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70" windowWidth="20100" windowHeight="7875" activeTab="3"/>
  </bookViews>
  <sheets>
    <sheet name="Sheet1" sheetId="1" r:id="rId1"/>
    <sheet name="Kayin funding gap" sheetId="2" r:id="rId2"/>
    <sheet name="Chin funding gap" sheetId="4" r:id="rId3"/>
    <sheet name="Sheet3" sheetId="3" r:id="rId4"/>
  </sheets>
  <calcPr calcId="145621"/>
  <oleSize ref="B2:W46"/>
</workbook>
</file>

<file path=xl/sharedStrings.xml><?xml version="1.0" encoding="utf-8"?>
<sst xmlns="http://schemas.openxmlformats.org/spreadsheetml/2006/main" count="73" uniqueCount="24">
  <si>
    <t>kayin</t>
  </si>
  <si>
    <t>g</t>
  </si>
  <si>
    <t>m</t>
  </si>
  <si>
    <t>i</t>
  </si>
  <si>
    <t>kyat</t>
  </si>
  <si>
    <t>current rev</t>
  </si>
  <si>
    <t>affordable rev</t>
  </si>
  <si>
    <t>costs</t>
  </si>
  <si>
    <t>Diistribution capital recovery</t>
  </si>
  <si>
    <t>$US million</t>
  </si>
  <si>
    <t>Distribution O &amp; M</t>
  </si>
  <si>
    <t>Upstream distribution</t>
  </si>
  <si>
    <t>Transmission</t>
  </si>
  <si>
    <t>Generation</t>
  </si>
  <si>
    <t>total</t>
  </si>
  <si>
    <t>Revenue from status quo tariffs</t>
  </si>
  <si>
    <t>Funding gap</t>
  </si>
  <si>
    <t>Revenue from affordable tariffs</t>
  </si>
  <si>
    <t>Concessional</t>
  </si>
  <si>
    <t>Comercial</t>
  </si>
  <si>
    <t>Kyat million</t>
  </si>
  <si>
    <t>Distribution capital recovery</t>
  </si>
  <si>
    <t>For universal electrification by 2030</t>
  </si>
  <si>
    <t>No. of new connections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</si>
</sst>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10" fontId="0" fillId="0" borderId="0" xfId="2" applyNumberFormat="1" applyFont="1"/>
    <xf numFmtId="164" fontId="0" fillId="0" borderId="0" xfId="1" applyFont="1"/>
    <xf numFmtId="3" fontId="0" fillId="0" borderId="0" xfId="0" applyNumberFormat="1"/>
    <xf numFmtId="0" fontId="2" fillId="0" borderId="0" xfId="0" applyFont="1"/>
    <xf numFmtId="9" fontId="0" fillId="0" borderId="0" xfId="2" applyFont="1"/>
    <xf numFmtId="3" fontId="0" fillId="2" borderId="0" xfId="0" applyNumberFormat="1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Revenue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gap'!$C$3:$C$5</c:f>
              <c:numCache>
                <c:formatCode>#,##0</c:formatCode>
                <c:ptCount val="3"/>
                <c:pt idx="1">
                  <c:v>23286</c:v>
                </c:pt>
              </c:numCache>
            </c:numRef>
          </c:val>
        </c:ser>
        <c:ser>
          <c:idx val="1"/>
          <c:order val="1"/>
          <c:tx>
            <c:v>Revenue</c:v>
          </c:tx>
          <c:spPr>
            <a:solidFill>
              <a:schemeClr val="tx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gap'!$D$3:$D$5</c:f>
              <c:numCache>
                <c:formatCode>#,##0</c:formatCode>
                <c:ptCount val="3"/>
                <c:pt idx="2">
                  <c:v>31992</c:v>
                </c:pt>
              </c:numCache>
            </c:numRef>
          </c:val>
        </c:ser>
        <c:ser>
          <c:idx val="2"/>
          <c:order val="2"/>
          <c:tx>
            <c:v>Dist Capital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gap'!$E$3:$E$5</c:f>
              <c:numCache>
                <c:formatCode>#,##0</c:formatCode>
                <c:ptCount val="3"/>
                <c:pt idx="0">
                  <c:v>11013.130010355189</c:v>
                </c:pt>
              </c:numCache>
            </c:numRef>
          </c:val>
        </c:ser>
        <c:ser>
          <c:idx val="3"/>
          <c:order val="3"/>
          <c:tx>
            <c:v>Dist O &amp; M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gap'!$F$3:$F$5</c:f>
              <c:numCache>
                <c:formatCode>#,##0</c:formatCode>
                <c:ptCount val="3"/>
                <c:pt idx="0">
                  <c:v>1129.381539349647</c:v>
                </c:pt>
              </c:numCache>
            </c:numRef>
          </c:val>
        </c:ser>
        <c:ser>
          <c:idx val="4"/>
          <c:order val="4"/>
          <c:tx>
            <c:v>Additional Dist costs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gap'!$G$3:$G$5</c:f>
              <c:numCache>
                <c:formatCode>#,##0</c:formatCode>
                <c:ptCount val="3"/>
                <c:pt idx="0">
                  <c:v>3193.6074187728891</c:v>
                </c:pt>
              </c:numCache>
            </c:numRef>
          </c:val>
        </c:ser>
        <c:ser>
          <c:idx val="5"/>
          <c:order val="5"/>
          <c:tx>
            <c:v>transmission</c:v>
          </c:tx>
          <c:spPr>
            <a:solidFill>
              <a:srgbClr val="00B05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gap'!$H$3:$H$5</c:f>
              <c:numCache>
                <c:formatCode>#,##0</c:formatCode>
                <c:ptCount val="3"/>
                <c:pt idx="0">
                  <c:v>4799.9772954179871</c:v>
                </c:pt>
              </c:numCache>
            </c:numRef>
          </c:val>
        </c:ser>
        <c:ser>
          <c:idx val="6"/>
          <c:order val="6"/>
          <c:tx>
            <c:v>Generation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gap'!$I$3:$I$5</c:f>
              <c:numCache>
                <c:formatCode>#,##0</c:formatCode>
                <c:ptCount val="3"/>
                <c:pt idx="0">
                  <c:v>15294.771363964353</c:v>
                </c:pt>
              </c:numCache>
            </c:numRef>
          </c:val>
        </c:ser>
        <c:ser>
          <c:idx val="7"/>
          <c:order val="7"/>
          <c:tx>
            <c:v>Funding Gap</c:v>
          </c:tx>
          <c:spPr>
            <a:solidFill>
              <a:schemeClr val="lt1"/>
            </a:solidFill>
            <a:ln w="12700" cap="flat" cmpd="sng" algn="ctr">
              <a:solidFill>
                <a:schemeClr val="bg1">
                  <a:lumMod val="50000"/>
                </a:schemeClr>
              </a:solidFill>
              <a:prstDash val="sysDash"/>
            </a:ln>
            <a:effectLst/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gap'!$J$3:$J$5</c:f>
              <c:numCache>
                <c:formatCode>#,##0</c:formatCode>
                <c:ptCount val="3"/>
                <c:pt idx="1">
                  <c:v>12144.867627860061</c:v>
                </c:pt>
                <c:pt idx="2">
                  <c:v>3438.8676278600615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7384192"/>
        <c:axId val="107399040"/>
      </c:barChart>
      <c:catAx>
        <c:axId val="107384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07399040"/>
        <c:crosses val="autoZero"/>
        <c:auto val="1"/>
        <c:lblAlgn val="ctr"/>
        <c:lblOffset val="100"/>
        <c:noMultiLvlLbl val="0"/>
      </c:catAx>
      <c:valAx>
        <c:axId val="1073990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Kyat million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07384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Revenue</c:v>
          </c:tx>
          <c:invertIfNegative val="0"/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gap'!$C$27:$C$29</c:f>
              <c:numCache>
                <c:formatCode>#,##0</c:formatCode>
                <c:ptCount val="3"/>
                <c:pt idx="1">
                  <c:v>23286</c:v>
                </c:pt>
              </c:numCache>
            </c:numRef>
          </c:val>
        </c:ser>
        <c:ser>
          <c:idx val="1"/>
          <c:order val="1"/>
          <c:tx>
            <c:v>Revenue</c:v>
          </c:tx>
          <c:spPr>
            <a:solidFill>
              <a:schemeClr val="tx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gap'!$D$27:$D$29</c:f>
              <c:numCache>
                <c:formatCode>#,##0</c:formatCode>
                <c:ptCount val="3"/>
                <c:pt idx="2">
                  <c:v>31992</c:v>
                </c:pt>
              </c:numCache>
            </c:numRef>
          </c:val>
        </c:ser>
        <c:ser>
          <c:idx val="2"/>
          <c:order val="2"/>
          <c:tx>
            <c:v>Dist Capital</c:v>
          </c:tx>
          <c:invertIfNegative val="0"/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gap'!$E$27:$E$29</c:f>
              <c:numCache>
                <c:formatCode>#,##0</c:formatCode>
                <c:ptCount val="3"/>
                <c:pt idx="0">
                  <c:v>56943.906891322651</c:v>
                </c:pt>
              </c:numCache>
            </c:numRef>
          </c:val>
        </c:ser>
        <c:ser>
          <c:idx val="3"/>
          <c:order val="3"/>
          <c:tx>
            <c:v>Dist O &amp; M</c:v>
          </c:tx>
          <c:invertIfNegative val="0"/>
          <c:dLbls>
            <c:dLbl>
              <c:idx val="0"/>
              <c:layout>
                <c:manualLayout>
                  <c:x val="7.5020275750202758E-2"/>
                  <c:y val="2.134471718249733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gap'!$F$27:$F$29</c:f>
              <c:numCache>
                <c:formatCode>#,##0</c:formatCode>
                <c:ptCount val="3"/>
                <c:pt idx="0">
                  <c:v>1129.381539349647</c:v>
                </c:pt>
              </c:numCache>
            </c:numRef>
          </c:val>
        </c:ser>
        <c:ser>
          <c:idx val="4"/>
          <c:order val="4"/>
          <c:tx>
            <c:v>Additional Distribution Costs</c:v>
          </c:tx>
          <c:invertIfNegative val="0"/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gap'!$G$27:$G$29</c:f>
              <c:numCache>
                <c:formatCode>#,##0</c:formatCode>
                <c:ptCount val="3"/>
                <c:pt idx="0">
                  <c:v>3193.6074187728891</c:v>
                </c:pt>
              </c:numCache>
            </c:numRef>
          </c:val>
        </c:ser>
        <c:ser>
          <c:idx val="5"/>
          <c:order val="5"/>
          <c:tx>
            <c:v>Transmission</c:v>
          </c:tx>
          <c:spPr>
            <a:solidFill>
              <a:srgbClr val="00B050"/>
            </a:solidFill>
          </c:spPr>
          <c:invertIfNegative val="0"/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gap'!$H$27:$H$29</c:f>
              <c:numCache>
                <c:formatCode>#,##0</c:formatCode>
                <c:ptCount val="3"/>
                <c:pt idx="0">
                  <c:v>4799.9772954179871</c:v>
                </c:pt>
              </c:numCache>
            </c:numRef>
          </c:val>
        </c:ser>
        <c:ser>
          <c:idx val="6"/>
          <c:order val="6"/>
          <c:tx>
            <c:v>Generation</c:v>
          </c:tx>
          <c:invertIfNegative val="0"/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gap'!$I$27:$I$29</c:f>
              <c:numCache>
                <c:formatCode>#,##0</c:formatCode>
                <c:ptCount val="3"/>
                <c:pt idx="0">
                  <c:v>15294.771363964353</c:v>
                </c:pt>
              </c:numCache>
            </c:numRef>
          </c:val>
        </c:ser>
        <c:ser>
          <c:idx val="7"/>
          <c:order val="7"/>
          <c:tx>
            <c:v>Funding Gap</c:v>
          </c:tx>
          <c:spPr>
            <a:solidFill>
              <a:schemeClr val="lt1"/>
            </a:solidFill>
            <a:ln w="12700" cap="flat" cmpd="sng" algn="ctr">
              <a:solidFill>
                <a:schemeClr val="bg1">
                  <a:lumMod val="50000"/>
                </a:schemeClr>
              </a:solidFill>
              <a:prstDash val="sysDash"/>
            </a:ln>
            <a:effectLst/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'Kayin funding gap'!$J$27:$J$29</c:f>
              <c:numCache>
                <c:formatCode>#,##0</c:formatCode>
                <c:ptCount val="3"/>
                <c:pt idx="1">
                  <c:v>58075.644508827521</c:v>
                </c:pt>
                <c:pt idx="2">
                  <c:v>49369.644508827521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9531904"/>
        <c:axId val="129542400"/>
      </c:barChart>
      <c:catAx>
        <c:axId val="129531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29542400"/>
        <c:crosses val="autoZero"/>
        <c:auto val="1"/>
        <c:lblAlgn val="ctr"/>
        <c:lblOffset val="100"/>
        <c:noMultiLvlLbl val="0"/>
      </c:catAx>
      <c:valAx>
        <c:axId val="129542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Kyat million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29531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Revenue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gap'!$C$3:$C$5</c:f>
              <c:numCache>
                <c:formatCode>#,##0</c:formatCode>
                <c:ptCount val="3"/>
                <c:pt idx="1">
                  <c:v>7916.1839470883642</c:v>
                </c:pt>
              </c:numCache>
            </c:numRef>
          </c:val>
        </c:ser>
        <c:ser>
          <c:idx val="1"/>
          <c:order val="1"/>
          <c:tx>
            <c:v>Revenue</c:v>
          </c:tx>
          <c:spPr>
            <a:solidFill>
              <a:schemeClr val="tx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gap'!$D$3:$D$5</c:f>
              <c:numCache>
                <c:formatCode>#,##0</c:formatCode>
                <c:ptCount val="3"/>
                <c:pt idx="2">
                  <c:v>10847.16270430769</c:v>
                </c:pt>
              </c:numCache>
            </c:numRef>
          </c:val>
        </c:ser>
        <c:ser>
          <c:idx val="2"/>
          <c:order val="2"/>
          <c:tx>
            <c:v>Dist Capital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gap'!$E$3:$E$5</c:f>
              <c:numCache>
                <c:formatCode>#,##0</c:formatCode>
                <c:ptCount val="3"/>
                <c:pt idx="0">
                  <c:v>4563.7627784800925</c:v>
                </c:pt>
              </c:numCache>
            </c:numRef>
          </c:val>
        </c:ser>
        <c:ser>
          <c:idx val="3"/>
          <c:order val="3"/>
          <c:tx>
            <c:v>Dist O &amp; M</c:v>
          </c:tx>
          <c:invertIfNegative val="0"/>
          <c:dLbls>
            <c:dLbl>
              <c:idx val="0"/>
              <c:layout>
                <c:manualLayout>
                  <c:x val="7.653060415409257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gap'!$F$3:$F$5</c:f>
              <c:numCache>
                <c:formatCode>#,##0</c:formatCode>
                <c:ptCount val="3"/>
                <c:pt idx="0">
                  <c:v>382.62429529107243</c:v>
                </c:pt>
              </c:numCache>
            </c:numRef>
          </c:val>
        </c:ser>
        <c:ser>
          <c:idx val="4"/>
          <c:order val="4"/>
          <c:tx>
            <c:v>Additional Dist costs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gap'!$G$3:$G$5</c:f>
              <c:numCache>
                <c:formatCode>#,##0</c:formatCode>
                <c:ptCount val="3"/>
                <c:pt idx="0">
                  <c:v>1081.965434593501</c:v>
                </c:pt>
              </c:numCache>
            </c:numRef>
          </c:val>
        </c:ser>
        <c:ser>
          <c:idx val="5"/>
          <c:order val="5"/>
          <c:tx>
            <c:v>transmission</c:v>
          </c:tx>
          <c:spPr>
            <a:solidFill>
              <a:srgbClr val="92D05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gap'!$H$3:$H$5</c:f>
              <c:numCache>
                <c:formatCode>#,##0</c:formatCode>
                <c:ptCount val="3"/>
                <c:pt idx="0">
                  <c:v>1626.1890832127929</c:v>
                </c:pt>
              </c:numCache>
            </c:numRef>
          </c:val>
        </c:ser>
        <c:ser>
          <c:idx val="6"/>
          <c:order val="6"/>
          <c:tx>
            <c:v>Generation</c:v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gap'!$I$3:$I$5</c:f>
              <c:numCache>
                <c:formatCode>#,##0</c:formatCode>
                <c:ptCount val="3"/>
                <c:pt idx="0">
                  <c:v>5181.2941148298378</c:v>
                </c:pt>
              </c:numCache>
            </c:numRef>
          </c:val>
        </c:ser>
        <c:ser>
          <c:idx val="7"/>
          <c:order val="7"/>
          <c:tx>
            <c:v>Funding Gap</c:v>
          </c:tx>
          <c:spPr>
            <a:noFill/>
            <a:ln w="12700">
              <a:solidFill>
                <a:schemeClr val="bg1">
                  <a:lumMod val="50000"/>
                </a:schemeClr>
              </a:solidFill>
              <a:prstDash val="sysDash"/>
            </a:ln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gap'!$J$3:$J$5</c:f>
              <c:numCache>
                <c:formatCode>#,##0</c:formatCode>
                <c:ptCount val="3"/>
                <c:pt idx="1">
                  <c:v>4919.651759318931</c:v>
                </c:pt>
                <c:pt idx="2">
                  <c:v>1988.6730020996056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8930432"/>
        <c:axId val="139304960"/>
      </c:barChart>
      <c:catAx>
        <c:axId val="1389304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9304960"/>
        <c:crosses val="autoZero"/>
        <c:auto val="1"/>
        <c:lblAlgn val="ctr"/>
        <c:lblOffset val="100"/>
        <c:noMultiLvlLbl val="0"/>
      </c:catAx>
      <c:valAx>
        <c:axId val="1393049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Kyat million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38930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Revenue</c:v>
          </c:tx>
          <c:invertIfNegative val="0"/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gap'!$C$27:$C$29</c:f>
              <c:numCache>
                <c:formatCode>#,##0</c:formatCode>
                <c:ptCount val="3"/>
                <c:pt idx="1">
                  <c:v>7916.1839470883642</c:v>
                </c:pt>
              </c:numCache>
            </c:numRef>
          </c:val>
        </c:ser>
        <c:ser>
          <c:idx val="1"/>
          <c:order val="1"/>
          <c:tx>
            <c:v>Revenue</c:v>
          </c:tx>
          <c:spPr>
            <a:solidFill>
              <a:schemeClr val="tx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gap'!$D$27:$D$29</c:f>
              <c:numCache>
                <c:formatCode>#,##0</c:formatCode>
                <c:ptCount val="3"/>
                <c:pt idx="2">
                  <c:v>10847.16270430769</c:v>
                </c:pt>
              </c:numCache>
            </c:numRef>
          </c:val>
        </c:ser>
        <c:ser>
          <c:idx val="2"/>
          <c:order val="2"/>
          <c:tx>
            <c:v>Dist Capital</c:v>
          </c:tx>
          <c:invertIfNegative val="0"/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gap'!$E$27:$E$29</c:f>
              <c:numCache>
                <c:formatCode>#,##0</c:formatCode>
                <c:ptCount val="3"/>
                <c:pt idx="0">
                  <c:v>23597.150173247879</c:v>
                </c:pt>
              </c:numCache>
            </c:numRef>
          </c:val>
        </c:ser>
        <c:ser>
          <c:idx val="3"/>
          <c:order val="3"/>
          <c:tx>
            <c:v>Dist O &amp; M</c:v>
          </c:tx>
          <c:invertIfNegative val="0"/>
          <c:dLbls>
            <c:dLbl>
              <c:idx val="0"/>
              <c:layout>
                <c:manualLayout>
                  <c:x val="8.6600434223235656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gap'!$F$27:$F$29</c:f>
              <c:numCache>
                <c:formatCode>#,##0</c:formatCode>
                <c:ptCount val="3"/>
                <c:pt idx="0">
                  <c:v>382.62429529107243</c:v>
                </c:pt>
              </c:numCache>
            </c:numRef>
          </c:val>
        </c:ser>
        <c:ser>
          <c:idx val="4"/>
          <c:order val="4"/>
          <c:tx>
            <c:v>Additional Distribution Costs</c:v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gap'!$G$27:$G$29</c:f>
              <c:numCache>
                <c:formatCode>#,##0</c:formatCode>
                <c:ptCount val="3"/>
                <c:pt idx="0">
                  <c:v>1081.965434593501</c:v>
                </c:pt>
              </c:numCache>
            </c:numRef>
          </c:val>
        </c:ser>
        <c:ser>
          <c:idx val="5"/>
          <c:order val="5"/>
          <c:tx>
            <c:v>Transmission</c:v>
          </c:tx>
          <c:invertIfNegative val="0"/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gap'!$H$27:$H$29</c:f>
              <c:numCache>
                <c:formatCode>#,##0</c:formatCode>
                <c:ptCount val="3"/>
                <c:pt idx="0">
                  <c:v>1626.1890832127929</c:v>
                </c:pt>
              </c:numCache>
            </c:numRef>
          </c:val>
        </c:ser>
        <c:ser>
          <c:idx val="6"/>
          <c:order val="6"/>
          <c:tx>
            <c:v>Generation</c:v>
          </c:tx>
          <c:invertIfNegative val="0"/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gap'!$I$27:$I$29</c:f>
              <c:numCache>
                <c:formatCode>#,##0</c:formatCode>
                <c:ptCount val="3"/>
                <c:pt idx="0">
                  <c:v>5181.2941148298378</c:v>
                </c:pt>
              </c:numCache>
            </c:numRef>
          </c:val>
        </c:ser>
        <c:ser>
          <c:idx val="7"/>
          <c:order val="7"/>
          <c:tx>
            <c:v>Funding Gap</c:v>
          </c:tx>
          <c:spPr>
            <a:noFill/>
            <a:ln w="12700">
              <a:solidFill>
                <a:schemeClr val="bg1">
                  <a:lumMod val="50000"/>
                </a:schemeClr>
              </a:solidFill>
              <a:prstDash val="sysDash"/>
            </a:ln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Cost Recovery Costs</c:v>
              </c:pt>
              <c:pt idx="1">
                <c:v> Current Tariff Revenue</c:v>
              </c:pt>
              <c:pt idx="2">
                <c:v> Affordable Tariff Revenue</c:v>
              </c:pt>
            </c:strLit>
          </c:cat>
          <c:val>
            <c:numRef>
              <c:f>'Chin funding gap'!$J$27:$J$29</c:f>
              <c:numCache>
                <c:formatCode>#,##0</c:formatCode>
                <c:ptCount val="3"/>
                <c:pt idx="1">
                  <c:v>23953.03915408672</c:v>
                </c:pt>
                <c:pt idx="2">
                  <c:v>21022.060396867397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332096"/>
        <c:axId val="206927744"/>
      </c:barChart>
      <c:catAx>
        <c:axId val="147332096"/>
        <c:scaling>
          <c:orientation val="minMax"/>
        </c:scaling>
        <c:delete val="0"/>
        <c:axPos val="b"/>
        <c:majorTickMark val="out"/>
        <c:minorTickMark val="none"/>
        <c:tickLblPos val="nextTo"/>
        <c:crossAx val="206927744"/>
        <c:crosses val="autoZero"/>
        <c:auto val="1"/>
        <c:lblAlgn val="ctr"/>
        <c:lblOffset val="100"/>
        <c:noMultiLvlLbl val="0"/>
      </c:catAx>
      <c:valAx>
        <c:axId val="206927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Kyat million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47332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Sheet3!$A$4</c:f>
              <c:strCache>
                <c:ptCount val="1"/>
                <c:pt idx="0">
                  <c:v>No. of new connections per year</c:v>
                </c:pt>
              </c:strCache>
            </c:strRef>
          </c:tx>
          <c:invertIfNegative val="0"/>
          <c:cat>
            <c:strRef>
              <c:f>Sheet3!$B$3:$C$3</c:f>
              <c:strCache>
                <c:ptCount val="2"/>
                <c:pt idx="0">
                  <c:v>2012</c:v>
                </c:pt>
                <c:pt idx="1">
                  <c:v>For universal electrification by 2030</c:v>
                </c:pt>
              </c:strCache>
            </c:strRef>
          </c:cat>
          <c:val>
            <c:numRef>
              <c:f>Sheet3!$B$4:$C$4</c:f>
              <c:numCache>
                <c:formatCode>#,##0</c:formatCode>
                <c:ptCount val="2"/>
                <c:pt idx="0">
                  <c:v>59000</c:v>
                </c:pt>
                <c:pt idx="1">
                  <c:v>440000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53920"/>
        <c:axId val="124621952"/>
      </c:barChart>
      <c:catAx>
        <c:axId val="124353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24621952"/>
        <c:crosses val="autoZero"/>
        <c:auto val="1"/>
        <c:lblAlgn val="ctr"/>
        <c:lblOffset val="100"/>
        <c:noMultiLvlLbl val="0"/>
      </c:catAx>
      <c:valAx>
        <c:axId val="12462195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24353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Sheet3!$A$4</c:f>
              <c:strCache>
                <c:ptCount val="1"/>
                <c:pt idx="0">
                  <c:v>No. of new connections per year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Lbls>
            <c:dLbl>
              <c:idx val="1"/>
              <c:layout>
                <c:manualLayout>
                  <c:x val="2.7777777777777779E-3"/>
                  <c:y val="-0.42592592592592587"/>
                </c:manualLayout>
              </c:layout>
              <c:spPr/>
              <c:txPr>
                <a:bodyPr/>
                <a:lstStyle/>
                <a:p>
                  <a:pPr>
                    <a:defRPr b="1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Sheet3!$B$3:$C$3</c:f>
              <c:strCache>
                <c:ptCount val="2"/>
                <c:pt idx="0">
                  <c:v>2012</c:v>
                </c:pt>
                <c:pt idx="1">
                  <c:v>For universal electrification by 2030</c:v>
                </c:pt>
              </c:strCache>
            </c:strRef>
          </c:cat>
          <c:val>
            <c:numRef>
              <c:f>Sheet3!$B$4:$C$4</c:f>
              <c:numCache>
                <c:formatCode>#,##0</c:formatCode>
                <c:ptCount val="2"/>
                <c:pt idx="0">
                  <c:v>59000</c:v>
                </c:pt>
                <c:pt idx="1">
                  <c:v>440000</c:v>
                </c:pt>
              </c:numCache>
            </c:numRef>
          </c:val>
        </c:ser>
        <c:ser>
          <c:idx val="1"/>
          <c:order val="1"/>
          <c:tx>
            <c:strRef>
              <c:f>Sheet3!$A$5</c:f>
              <c:strCache>
                <c:ptCount val="1"/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Sheet3!$B$3:$C$3</c:f>
              <c:strCache>
                <c:ptCount val="2"/>
                <c:pt idx="0">
                  <c:v>2012</c:v>
                </c:pt>
                <c:pt idx="1">
                  <c:v>For universal electrification by 2030</c:v>
                </c:pt>
              </c:strCache>
            </c:strRef>
          </c:cat>
          <c:val>
            <c:numRef>
              <c:f>Sheet3!$B$5:$C$5</c:f>
              <c:numCache>
                <c:formatCode>General</c:formatCode>
                <c:ptCount val="2"/>
                <c:pt idx="0" formatCode="#,##0">
                  <c:v>130000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2894976"/>
        <c:axId val="142896512"/>
      </c:barChart>
      <c:catAx>
        <c:axId val="142894976"/>
        <c:scaling>
          <c:orientation val="minMax"/>
        </c:scaling>
        <c:delete val="0"/>
        <c:axPos val="b"/>
        <c:majorTickMark val="out"/>
        <c:minorTickMark val="none"/>
        <c:tickLblPos val="nextTo"/>
        <c:crossAx val="142896512"/>
        <c:crosses val="autoZero"/>
        <c:auto val="1"/>
        <c:lblAlgn val="ctr"/>
        <c:lblOffset val="100"/>
        <c:noMultiLvlLbl val="0"/>
      </c:catAx>
      <c:valAx>
        <c:axId val="14289651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142894976"/>
        <c:crosses val="autoZero"/>
        <c:crossBetween val="between"/>
        <c:minorUnit val="100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5</xdr:row>
      <xdr:rowOff>152400</xdr:rowOff>
    </xdr:from>
    <xdr:to>
      <xdr:col>17</xdr:col>
      <xdr:colOff>243840</xdr:colOff>
      <xdr:row>24</xdr:row>
      <xdr:rowOff>129540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158115</xdr:colOff>
      <xdr:row>25</xdr:row>
      <xdr:rowOff>169545</xdr:rowOff>
    </xdr:from>
    <xdr:to>
      <xdr:col>22</xdr:col>
      <xdr:colOff>325755</xdr:colOff>
      <xdr:row>44</xdr:row>
      <xdr:rowOff>139065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581025</xdr:colOff>
      <xdr:row>32</xdr:row>
      <xdr:rowOff>9525</xdr:rowOff>
    </xdr:from>
    <xdr:to>
      <xdr:col>15</xdr:col>
      <xdr:colOff>66675</xdr:colOff>
      <xdr:row>32</xdr:row>
      <xdr:rowOff>95250</xdr:rowOff>
    </xdr:to>
    <xdr:cxnSp macro="">
      <xdr:nvCxnSpPr>
        <xdr:cNvPr id="3" name="Straight Arrow Connector 2"/>
        <xdr:cNvCxnSpPr/>
      </xdr:nvCxnSpPr>
      <xdr:spPr>
        <a:xfrm flipH="1" flipV="1">
          <a:off x="10420350" y="6048375"/>
          <a:ext cx="95250" cy="85725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514350</xdr:colOff>
      <xdr:row>27</xdr:row>
      <xdr:rowOff>76200</xdr:rowOff>
    </xdr:from>
    <xdr:to>
      <xdr:col>11</xdr:col>
      <xdr:colOff>238125</xdr:colOff>
      <xdr:row>35</xdr:row>
      <xdr:rowOff>9525</xdr:rowOff>
    </xdr:to>
    <xdr:sp macro="" textlink="">
      <xdr:nvSpPr>
        <xdr:cNvPr id="4" name="TextBox 3"/>
        <xdr:cNvSpPr txBox="1"/>
      </xdr:nvSpPr>
      <xdr:spPr>
        <a:xfrm>
          <a:off x="6696075" y="5172075"/>
          <a:ext cx="1552575" cy="144780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Peter, are you sure</a:t>
          </a:r>
          <a:r>
            <a:rPr lang="en-US" sz="1100" baseline="0"/>
            <a:t> thy are called cost recovery costs?</a:t>
          </a:r>
        </a:p>
        <a:p>
          <a:endParaRPr lang="en-US" sz="1100" baseline="0"/>
        </a:p>
        <a:p>
          <a:r>
            <a:rPr lang="en-US" sz="1100" baseline="0"/>
            <a:t>Yes they are the  cost recovery costs but with concessional finance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5</xdr:row>
      <xdr:rowOff>152400</xdr:rowOff>
    </xdr:from>
    <xdr:to>
      <xdr:col>17</xdr:col>
      <xdr:colOff>243840</xdr:colOff>
      <xdr:row>24</xdr:row>
      <xdr:rowOff>129540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158115</xdr:colOff>
      <xdr:row>25</xdr:row>
      <xdr:rowOff>169545</xdr:rowOff>
    </xdr:from>
    <xdr:to>
      <xdr:col>22</xdr:col>
      <xdr:colOff>325755</xdr:colOff>
      <xdr:row>44</xdr:row>
      <xdr:rowOff>139065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497417</xdr:colOff>
      <xdr:row>17</xdr:row>
      <xdr:rowOff>31750</xdr:rowOff>
    </xdr:from>
    <xdr:to>
      <xdr:col>10</xdr:col>
      <xdr:colOff>95251</xdr:colOff>
      <xdr:row>17</xdr:row>
      <xdr:rowOff>42336</xdr:rowOff>
    </xdr:to>
    <xdr:cxnSp macro="">
      <xdr:nvCxnSpPr>
        <xdr:cNvPr id="4" name="Straight Arrow Connector 3"/>
        <xdr:cNvCxnSpPr/>
      </xdr:nvCxnSpPr>
      <xdr:spPr>
        <a:xfrm flipH="1">
          <a:off x="7323667" y="3227917"/>
          <a:ext cx="211667" cy="10586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533401</xdr:colOff>
      <xdr:row>31</xdr:row>
      <xdr:rowOff>110067</xdr:rowOff>
    </xdr:from>
    <xdr:to>
      <xdr:col>15</xdr:col>
      <xdr:colOff>131235</xdr:colOff>
      <xdr:row>31</xdr:row>
      <xdr:rowOff>120653</xdr:rowOff>
    </xdr:to>
    <xdr:cxnSp macro="">
      <xdr:nvCxnSpPr>
        <xdr:cNvPr id="7" name="Straight Arrow Connector 6"/>
        <xdr:cNvCxnSpPr/>
      </xdr:nvCxnSpPr>
      <xdr:spPr>
        <a:xfrm flipH="1">
          <a:off x="10428818" y="6015567"/>
          <a:ext cx="211667" cy="10586"/>
        </a:xfrm>
        <a:prstGeom prst="straightConnector1">
          <a:avLst/>
        </a:prstGeom>
        <a:ln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</xdr:row>
      <xdr:rowOff>185737</xdr:rowOff>
    </xdr:from>
    <xdr:to>
      <xdr:col>14</xdr:col>
      <xdr:colOff>161925</xdr:colOff>
      <xdr:row>20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466725</xdr:colOff>
      <xdr:row>5</xdr:row>
      <xdr:rowOff>185737</xdr:rowOff>
    </xdr:from>
    <xdr:to>
      <xdr:col>14</xdr:col>
      <xdr:colOff>161925</xdr:colOff>
      <xdr:row>20</xdr:row>
      <xdr:rowOff>71437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8"/>
  <sheetViews>
    <sheetView workbookViewId="0">
      <selection activeCell="J1" sqref="J1"/>
    </sheetView>
  </sheetViews>
  <sheetFormatPr defaultRowHeight="15" x14ac:dyDescent="0.25"/>
  <cols>
    <col min="6" max="6" width="10.28515625" bestFit="1" customWidth="1"/>
  </cols>
  <sheetData>
    <row r="2" spans="3:10" x14ac:dyDescent="0.3">
      <c r="D2">
        <v>985</v>
      </c>
    </row>
    <row r="4" spans="3:10" x14ac:dyDescent="0.3">
      <c r="C4" t="s">
        <v>0</v>
      </c>
      <c r="H4" t="s">
        <v>4</v>
      </c>
    </row>
    <row r="6" spans="3:10" x14ac:dyDescent="0.3">
      <c r="C6" t="s">
        <v>1</v>
      </c>
      <c r="D6">
        <v>371887</v>
      </c>
      <c r="E6" s="1">
        <f>+D6/D$9</f>
        <v>0.97206045334783153</v>
      </c>
      <c r="F6" s="2">
        <f>123+643</f>
        <v>766</v>
      </c>
      <c r="G6" s="2">
        <f>+F6*E6</f>
        <v>744.59830726443897</v>
      </c>
    </row>
    <row r="7" spans="3:10" x14ac:dyDescent="0.3">
      <c r="C7" t="s">
        <v>2</v>
      </c>
      <c r="D7">
        <v>10615</v>
      </c>
      <c r="E7" s="1">
        <f t="shared" ref="E7:E8" si="0">+D7/D$9</f>
        <v>2.7746121032160929E-2</v>
      </c>
      <c r="F7" s="2">
        <v>523</v>
      </c>
      <c r="G7" s="2">
        <f t="shared" ref="G7:G8" si="1">+F7*E7</f>
        <v>14.511221299820166</v>
      </c>
    </row>
    <row r="8" spans="3:10" x14ac:dyDescent="0.3">
      <c r="C8" t="s">
        <v>3</v>
      </c>
      <c r="D8">
        <v>74</v>
      </c>
      <c r="E8" s="1">
        <f t="shared" si="0"/>
        <v>1.9342562000752793E-4</v>
      </c>
      <c r="F8" s="2">
        <v>1747</v>
      </c>
      <c r="G8" s="2">
        <f t="shared" si="1"/>
        <v>0.3379145581531513</v>
      </c>
    </row>
    <row r="9" spans="3:10" x14ac:dyDescent="0.3">
      <c r="D9">
        <f>SUM(D6:D8)</f>
        <v>382576</v>
      </c>
      <c r="G9" s="2">
        <f>SUM(G6:G8)</f>
        <v>759.44744312241221</v>
      </c>
      <c r="H9" s="3">
        <f>ROUND(+G9*$D$2,-2)</f>
        <v>748100</v>
      </c>
    </row>
    <row r="11" spans="3:10" x14ac:dyDescent="0.3">
      <c r="D11">
        <f>123+643</f>
        <v>766</v>
      </c>
    </row>
    <row r="12" spans="3:10" x14ac:dyDescent="0.3">
      <c r="J12">
        <f>300*D2</f>
        <v>295500</v>
      </c>
    </row>
    <row r="13" spans="3:10" x14ac:dyDescent="0.3">
      <c r="C13" t="s">
        <v>0</v>
      </c>
    </row>
    <row r="15" spans="3:10" x14ac:dyDescent="0.3">
      <c r="C15" t="s">
        <v>1</v>
      </c>
      <c r="D15">
        <v>84699</v>
      </c>
      <c r="E15" s="1">
        <f>+D15/D$18</f>
        <v>0.70249983411850569</v>
      </c>
      <c r="F15" s="2">
        <f>256+644</f>
        <v>900</v>
      </c>
      <c r="G15" s="2">
        <f>+F15*E15</f>
        <v>632.24985070665514</v>
      </c>
    </row>
    <row r="16" spans="3:10" x14ac:dyDescent="0.3">
      <c r="C16" t="s">
        <v>2</v>
      </c>
      <c r="D16">
        <v>34479</v>
      </c>
      <c r="E16" s="1">
        <f t="shared" ref="E16:E17" si="2">+D16/D$18</f>
        <v>0.28597140203038951</v>
      </c>
      <c r="F16" s="2">
        <v>528</v>
      </c>
      <c r="G16" s="2">
        <f t="shared" ref="G16:G17" si="3">+F16*E16</f>
        <v>150.99290027204566</v>
      </c>
    </row>
    <row r="17" spans="3:8" x14ac:dyDescent="0.3">
      <c r="C17" t="s">
        <v>3</v>
      </c>
      <c r="D17">
        <v>1390</v>
      </c>
      <c r="E17" s="1">
        <f t="shared" si="2"/>
        <v>1.1528763851104771E-2</v>
      </c>
      <c r="F17" s="2">
        <v>1747</v>
      </c>
      <c r="G17" s="2">
        <f t="shared" si="3"/>
        <v>20.140750447880034</v>
      </c>
    </row>
    <row r="18" spans="3:8" x14ac:dyDescent="0.3">
      <c r="D18">
        <f>SUM(D15:D17)</f>
        <v>120568</v>
      </c>
      <c r="G18" s="2">
        <f>SUM(G15:G17)</f>
        <v>803.38350142658078</v>
      </c>
      <c r="H18" s="3">
        <f>ROUND(+G18*$D$2,-2)</f>
        <v>791300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topLeftCell="E1" workbookViewId="0">
      <selection activeCell="L6" sqref="L6"/>
    </sheetView>
  </sheetViews>
  <sheetFormatPr defaultRowHeight="15" x14ac:dyDescent="0.25"/>
  <cols>
    <col min="2" max="2" width="27.28515625" customWidth="1"/>
    <col min="3" max="3" width="10.5703125" customWidth="1"/>
  </cols>
  <sheetData>
    <row r="2" spans="2:10" x14ac:dyDescent="0.25">
      <c r="B2" s="4" t="s">
        <v>18</v>
      </c>
    </row>
    <row r="3" spans="2:10" ht="14.45" x14ac:dyDescent="0.3">
      <c r="B3" t="s">
        <v>7</v>
      </c>
      <c r="C3" s="3"/>
      <c r="D3" s="3"/>
      <c r="E3" s="3">
        <f>+E10</f>
        <v>11013.130010355189</v>
      </c>
      <c r="F3" s="3">
        <f>+E11</f>
        <v>1129.381539349647</v>
      </c>
      <c r="G3" s="3">
        <f>+E12</f>
        <v>3193.6074187728891</v>
      </c>
      <c r="H3" s="3">
        <f>+E13</f>
        <v>4799.9772954179871</v>
      </c>
      <c r="I3" s="3">
        <f>+E14</f>
        <v>15294.771363964353</v>
      </c>
      <c r="J3" s="3"/>
    </row>
    <row r="4" spans="2:10" ht="14.45" x14ac:dyDescent="0.3">
      <c r="B4" t="s">
        <v>5</v>
      </c>
      <c r="C4" s="3">
        <f>+E18</f>
        <v>23286</v>
      </c>
      <c r="D4" s="3"/>
      <c r="E4" s="3"/>
      <c r="F4" s="3"/>
      <c r="G4" s="3"/>
      <c r="H4" s="3"/>
      <c r="I4" s="3"/>
      <c r="J4" s="3">
        <f>SUM(E3:I3)-C4</f>
        <v>12144.867627860061</v>
      </c>
    </row>
    <row r="5" spans="2:10" ht="14.45" x14ac:dyDescent="0.3">
      <c r="B5" t="s">
        <v>6</v>
      </c>
      <c r="C5" s="3"/>
      <c r="D5" s="3">
        <f>+E22</f>
        <v>31992</v>
      </c>
      <c r="E5" s="3"/>
      <c r="F5" s="3"/>
      <c r="G5" s="3"/>
      <c r="H5" s="3"/>
      <c r="I5" s="3"/>
      <c r="J5" s="3">
        <f>SUM(C3:J3)-D5</f>
        <v>3438.8676278600615</v>
      </c>
    </row>
    <row r="8" spans="2:10" ht="14.45" x14ac:dyDescent="0.3"/>
    <row r="9" spans="2:10" x14ac:dyDescent="0.25">
      <c r="B9" s="4" t="s">
        <v>18</v>
      </c>
    </row>
    <row r="10" spans="2:10" x14ac:dyDescent="0.25">
      <c r="B10" t="s">
        <v>8</v>
      </c>
      <c r="E10" s="6">
        <v>11013.130010355189</v>
      </c>
    </row>
    <row r="11" spans="2:10" x14ac:dyDescent="0.25">
      <c r="B11" t="s">
        <v>10</v>
      </c>
      <c r="E11" s="6">
        <v>1129.381539349647</v>
      </c>
    </row>
    <row r="12" spans="2:10" x14ac:dyDescent="0.25">
      <c r="B12" t="s">
        <v>11</v>
      </c>
      <c r="E12" s="6">
        <v>3193.6074187728891</v>
      </c>
    </row>
    <row r="13" spans="2:10" x14ac:dyDescent="0.25">
      <c r="B13" t="s">
        <v>12</v>
      </c>
      <c r="E13" s="6">
        <v>4799.9772954179871</v>
      </c>
    </row>
    <row r="14" spans="2:10" x14ac:dyDescent="0.25">
      <c r="B14" t="s">
        <v>13</v>
      </c>
      <c r="E14" s="6">
        <v>15294.771363964353</v>
      </c>
    </row>
    <row r="15" spans="2:10" x14ac:dyDescent="0.25">
      <c r="B15" t="s">
        <v>14</v>
      </c>
      <c r="E15" s="3">
        <f>SUM(E10:E14)</f>
        <v>35430.867627860061</v>
      </c>
    </row>
    <row r="18" spans="2:10" x14ac:dyDescent="0.25">
      <c r="B18" t="s">
        <v>15</v>
      </c>
      <c r="E18" s="6">
        <v>23286</v>
      </c>
    </row>
    <row r="19" spans="2:10" x14ac:dyDescent="0.25">
      <c r="E19" s="3"/>
    </row>
    <row r="20" spans="2:10" x14ac:dyDescent="0.25">
      <c r="B20" t="s">
        <v>16</v>
      </c>
      <c r="E20" s="3">
        <f>+E15-E18</f>
        <v>12144.867627860061</v>
      </c>
      <c r="F20" s="5">
        <f>E20/E15</f>
        <v>0.34277646698976932</v>
      </c>
    </row>
    <row r="21" spans="2:10" x14ac:dyDescent="0.25">
      <c r="E21" s="3"/>
    </row>
    <row r="22" spans="2:10" x14ac:dyDescent="0.25">
      <c r="B22" t="s">
        <v>17</v>
      </c>
      <c r="E22" s="6">
        <v>31992</v>
      </c>
      <c r="F22" s="5"/>
    </row>
    <row r="23" spans="2:10" x14ac:dyDescent="0.25">
      <c r="E23" s="3"/>
    </row>
    <row r="24" spans="2:10" x14ac:dyDescent="0.25">
      <c r="B24" t="s">
        <v>16</v>
      </c>
      <c r="E24" s="3">
        <f>E15-E22</f>
        <v>3438.8676278600615</v>
      </c>
      <c r="F24" s="5">
        <f>E24/E15</f>
        <v>9.7058521512355098E-2</v>
      </c>
    </row>
    <row r="27" spans="2:10" x14ac:dyDescent="0.25">
      <c r="C27" s="3"/>
      <c r="D27" s="3"/>
      <c r="E27" s="3">
        <f>E32</f>
        <v>56943.906891322651</v>
      </c>
      <c r="F27" s="3">
        <f>E33</f>
        <v>1129.381539349647</v>
      </c>
      <c r="G27" s="3">
        <f>E34</f>
        <v>3193.6074187728891</v>
      </c>
      <c r="H27" s="3">
        <f>E35</f>
        <v>4799.9772954179871</v>
      </c>
      <c r="I27" s="3">
        <f>E36</f>
        <v>15294.771363964353</v>
      </c>
      <c r="J27" s="3"/>
    </row>
    <row r="28" spans="2:10" x14ac:dyDescent="0.25">
      <c r="C28" s="3">
        <f>E40</f>
        <v>23286</v>
      </c>
      <c r="D28" s="3"/>
      <c r="E28" s="3"/>
      <c r="F28" s="3"/>
      <c r="G28" s="3"/>
      <c r="H28" s="3"/>
      <c r="I28" s="3"/>
      <c r="J28" s="3">
        <f>SUM(E27:I27)-C28</f>
        <v>58075.644508827521</v>
      </c>
    </row>
    <row r="29" spans="2:10" x14ac:dyDescent="0.25">
      <c r="C29" s="3"/>
      <c r="D29" s="3">
        <f>E44</f>
        <v>31992</v>
      </c>
      <c r="E29" s="3"/>
      <c r="F29" s="3"/>
      <c r="G29" s="3"/>
      <c r="H29" s="3"/>
      <c r="I29" s="3"/>
      <c r="J29" s="3">
        <f>SUM(C27:J27)-D29</f>
        <v>49369.644508827521</v>
      </c>
    </row>
    <row r="31" spans="2:10" x14ac:dyDescent="0.25">
      <c r="B31" s="4" t="s">
        <v>19</v>
      </c>
      <c r="E31" t="s">
        <v>20</v>
      </c>
    </row>
    <row r="32" spans="2:10" x14ac:dyDescent="0.25">
      <c r="B32" t="s">
        <v>8</v>
      </c>
      <c r="E32" s="6">
        <v>56943.906891322651</v>
      </c>
    </row>
    <row r="33" spans="2:6" x14ac:dyDescent="0.25">
      <c r="B33" t="s">
        <v>10</v>
      </c>
      <c r="E33" s="6">
        <v>1129.381539349647</v>
      </c>
    </row>
    <row r="34" spans="2:6" x14ac:dyDescent="0.25">
      <c r="B34" t="s">
        <v>11</v>
      </c>
      <c r="E34" s="6">
        <v>3193.6074187728891</v>
      </c>
    </row>
    <row r="35" spans="2:6" x14ac:dyDescent="0.25">
      <c r="B35" t="s">
        <v>12</v>
      </c>
      <c r="E35" s="6">
        <v>4799.9772954179871</v>
      </c>
    </row>
    <row r="36" spans="2:6" x14ac:dyDescent="0.25">
      <c r="B36" t="s">
        <v>13</v>
      </c>
      <c r="E36" s="6">
        <v>15294.771363964353</v>
      </c>
    </row>
    <row r="37" spans="2:6" x14ac:dyDescent="0.25">
      <c r="B37" t="s">
        <v>14</v>
      </c>
      <c r="E37" s="3">
        <f>SUM(E32:E36)</f>
        <v>81361.644508827521</v>
      </c>
    </row>
    <row r="38" spans="2:6" x14ac:dyDescent="0.25">
      <c r="E38" s="3"/>
    </row>
    <row r="39" spans="2:6" x14ac:dyDescent="0.25">
      <c r="E39" s="3"/>
    </row>
    <row r="40" spans="2:6" x14ac:dyDescent="0.25">
      <c r="B40" t="s">
        <v>15</v>
      </c>
      <c r="E40" s="3">
        <f>E18</f>
        <v>23286</v>
      </c>
    </row>
    <row r="41" spans="2:6" x14ac:dyDescent="0.25">
      <c r="E41" s="3"/>
    </row>
    <row r="42" spans="2:6" x14ac:dyDescent="0.25">
      <c r="B42" t="s">
        <v>16</v>
      </c>
      <c r="E42" s="3">
        <f>+E37-E40</f>
        <v>58075.644508827521</v>
      </c>
      <c r="F42" s="5">
        <f>E42/E37</f>
        <v>0.71379634543309245</v>
      </c>
    </row>
    <row r="43" spans="2:6" x14ac:dyDescent="0.25">
      <c r="E43" s="3"/>
    </row>
    <row r="44" spans="2:6" x14ac:dyDescent="0.25">
      <c r="B44" t="s">
        <v>17</v>
      </c>
      <c r="E44" s="3">
        <f>E22</f>
        <v>31992</v>
      </c>
      <c r="F44" s="5"/>
    </row>
    <row r="45" spans="2:6" x14ac:dyDescent="0.25">
      <c r="E45" s="3"/>
    </row>
    <row r="46" spans="2:6" x14ac:dyDescent="0.25">
      <c r="B46" t="s">
        <v>16</v>
      </c>
      <c r="E46" s="3">
        <f>E37-E44</f>
        <v>49369.644508827521</v>
      </c>
      <c r="F46" s="5">
        <f>E46/E37</f>
        <v>0.60679260856718609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46"/>
  <sheetViews>
    <sheetView zoomScale="90" zoomScaleNormal="90" workbookViewId="0">
      <selection activeCell="J26" sqref="J26"/>
    </sheetView>
  </sheetViews>
  <sheetFormatPr defaultRowHeight="15" x14ac:dyDescent="0.25"/>
  <cols>
    <col min="2" max="2" width="27.28515625" customWidth="1"/>
    <col min="3" max="3" width="10.5703125" customWidth="1"/>
  </cols>
  <sheetData>
    <row r="2" spans="2:25" x14ac:dyDescent="0.25">
      <c r="B2" s="4" t="s">
        <v>18</v>
      </c>
    </row>
    <row r="3" spans="2:25" x14ac:dyDescent="0.25">
      <c r="B3" t="s">
        <v>7</v>
      </c>
      <c r="C3" s="3"/>
      <c r="D3" s="3"/>
      <c r="E3" s="3">
        <f>+E10</f>
        <v>4563.7627784800925</v>
      </c>
      <c r="F3" s="3">
        <f>+E11</f>
        <v>382.62429529107243</v>
      </c>
      <c r="G3" s="3">
        <f>+E12</f>
        <v>1081.965434593501</v>
      </c>
      <c r="H3" s="3">
        <f>+E13</f>
        <v>1626.1890832127929</v>
      </c>
      <c r="I3" s="3">
        <f>+E14</f>
        <v>5181.2941148298378</v>
      </c>
      <c r="J3" s="3"/>
    </row>
    <row r="4" spans="2:25" x14ac:dyDescent="0.25">
      <c r="B4" t="s">
        <v>5</v>
      </c>
      <c r="C4" s="3">
        <f>+E18</f>
        <v>7916.1839470883642</v>
      </c>
      <c r="D4" s="3"/>
      <c r="E4" s="3"/>
      <c r="F4" s="3"/>
      <c r="G4" s="3"/>
      <c r="H4" s="3"/>
      <c r="I4" s="3"/>
      <c r="J4" s="3">
        <f>SUM(E3:I3)-C4</f>
        <v>4919.651759318931</v>
      </c>
    </row>
    <row r="5" spans="2:25" x14ac:dyDescent="0.25">
      <c r="B5" t="s">
        <v>6</v>
      </c>
      <c r="C5" s="3"/>
      <c r="D5" s="3">
        <f>+E22</f>
        <v>10847.16270430769</v>
      </c>
      <c r="E5" s="3"/>
      <c r="F5" s="3"/>
      <c r="G5" s="3"/>
      <c r="H5" s="3"/>
      <c r="I5" s="3"/>
      <c r="J5" s="3">
        <f>SUM(C3:J3)-D5</f>
        <v>1988.6730020996056</v>
      </c>
    </row>
    <row r="9" spans="2:25" x14ac:dyDescent="0.25">
      <c r="B9" s="4" t="s">
        <v>18</v>
      </c>
    </row>
    <row r="10" spans="2:25" x14ac:dyDescent="0.25">
      <c r="B10" t="s">
        <v>21</v>
      </c>
      <c r="E10" s="6">
        <v>4563.7627784800925</v>
      </c>
      <c r="Y10" s="3">
        <v>5546.7185643626317</v>
      </c>
    </row>
    <row r="11" spans="2:25" x14ac:dyDescent="0.25">
      <c r="B11" t="s">
        <v>10</v>
      </c>
      <c r="E11" s="6">
        <v>382.62429529107243</v>
      </c>
      <c r="Y11" s="3">
        <v>453.15074194042143</v>
      </c>
    </row>
    <row r="12" spans="2:25" x14ac:dyDescent="0.25">
      <c r="B12" t="s">
        <v>11</v>
      </c>
      <c r="E12" s="6">
        <v>1081.965434593501</v>
      </c>
      <c r="Y12" s="3">
        <v>1281.3965173511947</v>
      </c>
    </row>
    <row r="13" spans="2:25" x14ac:dyDescent="0.25">
      <c r="B13" t="s">
        <v>12</v>
      </c>
      <c r="E13" s="6">
        <v>1626.1890832127929</v>
      </c>
      <c r="Y13" s="3">
        <v>1925.9330854375171</v>
      </c>
    </row>
    <row r="14" spans="2:25" x14ac:dyDescent="0.25">
      <c r="B14" t="s">
        <v>13</v>
      </c>
      <c r="E14" s="6">
        <v>5181.2941148298378</v>
      </c>
      <c r="Y14" s="3">
        <v>6136.3745513281074</v>
      </c>
    </row>
    <row r="15" spans="2:25" x14ac:dyDescent="0.25">
      <c r="B15" t="s">
        <v>14</v>
      </c>
      <c r="E15" s="3">
        <f>SUM(E10:E14)</f>
        <v>12835.835706407295</v>
      </c>
      <c r="Y15" s="3">
        <v>15343.573460419873</v>
      </c>
    </row>
    <row r="16" spans="2:25" x14ac:dyDescent="0.25">
      <c r="Y16" s="3"/>
    </row>
    <row r="17" spans="2:25" x14ac:dyDescent="0.25">
      <c r="Y17" s="3"/>
    </row>
    <row r="18" spans="2:25" x14ac:dyDescent="0.25">
      <c r="B18" t="s">
        <v>15</v>
      </c>
      <c r="E18" s="6">
        <v>7916.1839470883642</v>
      </c>
      <c r="Y18" s="3">
        <v>9372.2657200972571</v>
      </c>
    </row>
    <row r="19" spans="2:25" x14ac:dyDescent="0.25">
      <c r="E19" s="3"/>
      <c r="Y19" s="3"/>
    </row>
    <row r="20" spans="2:25" x14ac:dyDescent="0.25">
      <c r="B20" t="s">
        <v>16</v>
      </c>
      <c r="E20" s="3">
        <f>+E15-E18</f>
        <v>4919.651759318931</v>
      </c>
      <c r="F20" s="5">
        <f>E20/E15</f>
        <v>0.38327475295302948</v>
      </c>
      <c r="Y20" s="3">
        <v>5971.3077403226171</v>
      </c>
    </row>
    <row r="21" spans="2:25" x14ac:dyDescent="0.25">
      <c r="E21" s="3"/>
      <c r="Y21" s="3"/>
    </row>
    <row r="22" spans="2:25" x14ac:dyDescent="0.25">
      <c r="B22" t="s">
        <v>17</v>
      </c>
      <c r="E22" s="6">
        <v>10847.16270430769</v>
      </c>
      <c r="F22" s="5"/>
      <c r="Y22" s="3">
        <v>12845.569933299144</v>
      </c>
    </row>
    <row r="23" spans="2:25" x14ac:dyDescent="0.25">
      <c r="E23" s="3"/>
      <c r="Y23" s="3"/>
    </row>
    <row r="24" spans="2:25" x14ac:dyDescent="0.25">
      <c r="B24" t="s">
        <v>16</v>
      </c>
      <c r="E24" s="3">
        <f>E15-E22</f>
        <v>1988.6730020996056</v>
      </c>
      <c r="F24" s="5">
        <f>E24/E15</f>
        <v>0.15493132255556333</v>
      </c>
      <c r="Y24" s="3">
        <v>2498.0035271207294</v>
      </c>
    </row>
    <row r="25" spans="2:25" x14ac:dyDescent="0.25">
      <c r="Y25" s="3"/>
    </row>
    <row r="26" spans="2:25" x14ac:dyDescent="0.25">
      <c r="Y26" s="3"/>
    </row>
    <row r="27" spans="2:25" x14ac:dyDescent="0.25">
      <c r="C27" s="3"/>
      <c r="D27" s="3"/>
      <c r="E27" s="3">
        <f>E32</f>
        <v>23597.150173247879</v>
      </c>
      <c r="F27" s="3">
        <f>E33</f>
        <v>382.62429529107243</v>
      </c>
      <c r="G27" s="3">
        <f>E34</f>
        <v>1081.965434593501</v>
      </c>
      <c r="H27" s="3">
        <f>E35</f>
        <v>1626.1890832127929</v>
      </c>
      <c r="I27" s="3">
        <f>E36</f>
        <v>5181.2941148298378</v>
      </c>
      <c r="J27" s="3"/>
      <c r="Y27" s="3">
        <f>Y32</f>
        <v>28679.569312670796</v>
      </c>
    </row>
    <row r="28" spans="2:25" x14ac:dyDescent="0.25">
      <c r="C28" s="3">
        <f>E40</f>
        <v>7916.1839470883642</v>
      </c>
      <c r="D28" s="3"/>
      <c r="E28" s="3"/>
      <c r="F28" s="3"/>
      <c r="G28" s="3"/>
      <c r="H28" s="3"/>
      <c r="I28" s="3"/>
      <c r="J28" s="3">
        <f>SUM(E27:I27)-C28</f>
        <v>23953.03915408672</v>
      </c>
      <c r="Y28" s="3"/>
    </row>
    <row r="29" spans="2:25" x14ac:dyDescent="0.25">
      <c r="C29" s="3"/>
      <c r="D29" s="3">
        <f>E44</f>
        <v>10847.16270430769</v>
      </c>
      <c r="E29" s="3"/>
      <c r="F29" s="3"/>
      <c r="G29" s="3"/>
      <c r="H29" s="3"/>
      <c r="I29" s="3"/>
      <c r="J29" s="3">
        <f>SUM(C27:J27)-D29</f>
        <v>21022.060396867397</v>
      </c>
      <c r="Y29" s="3"/>
    </row>
    <row r="30" spans="2:25" x14ac:dyDescent="0.25">
      <c r="Y30" s="3"/>
    </row>
    <row r="31" spans="2:25" x14ac:dyDescent="0.25">
      <c r="B31" t="s">
        <v>19</v>
      </c>
      <c r="E31" t="s">
        <v>20</v>
      </c>
      <c r="Y31" s="3" t="s">
        <v>20</v>
      </c>
    </row>
    <row r="32" spans="2:25" x14ac:dyDescent="0.25">
      <c r="B32" t="s">
        <v>21</v>
      </c>
      <c r="C32" t="s">
        <v>9</v>
      </c>
      <c r="E32" s="6">
        <v>23597.150173247879</v>
      </c>
      <c r="Y32" s="3">
        <v>28679.569312670796</v>
      </c>
    </row>
    <row r="33" spans="2:25" x14ac:dyDescent="0.25">
      <c r="B33" t="s">
        <v>10</v>
      </c>
      <c r="C33" t="s">
        <v>9</v>
      </c>
      <c r="E33" s="6">
        <v>382.62429529107243</v>
      </c>
      <c r="Y33" s="3">
        <v>453.15074194042143</v>
      </c>
    </row>
    <row r="34" spans="2:25" x14ac:dyDescent="0.25">
      <c r="B34" t="s">
        <v>11</v>
      </c>
      <c r="C34" t="s">
        <v>9</v>
      </c>
      <c r="E34" s="6">
        <v>1081.965434593501</v>
      </c>
      <c r="Y34" s="3">
        <v>1281.3965173511947</v>
      </c>
    </row>
    <row r="35" spans="2:25" x14ac:dyDescent="0.25">
      <c r="B35" t="s">
        <v>12</v>
      </c>
      <c r="C35" t="s">
        <v>9</v>
      </c>
      <c r="E35" s="6">
        <v>1626.1890832127929</v>
      </c>
      <c r="Y35" s="3">
        <v>1925.9330854375171</v>
      </c>
    </row>
    <row r="36" spans="2:25" x14ac:dyDescent="0.25">
      <c r="B36" t="s">
        <v>13</v>
      </c>
      <c r="C36" t="s">
        <v>9</v>
      </c>
      <c r="E36" s="6">
        <v>5181.2941148298378</v>
      </c>
      <c r="Y36" s="3">
        <v>6136.3745513281074</v>
      </c>
    </row>
    <row r="37" spans="2:25" x14ac:dyDescent="0.25">
      <c r="B37" t="s">
        <v>14</v>
      </c>
      <c r="E37" s="3">
        <f>SUM(E32:E36)</f>
        <v>31869.223101175085</v>
      </c>
      <c r="Y37" s="3">
        <v>38476.424208728029</v>
      </c>
    </row>
    <row r="38" spans="2:25" x14ac:dyDescent="0.25">
      <c r="E38" s="3"/>
      <c r="Y38" s="3"/>
    </row>
    <row r="39" spans="2:25" x14ac:dyDescent="0.25">
      <c r="E39" s="3"/>
      <c r="Y39" s="3"/>
    </row>
    <row r="40" spans="2:25" x14ac:dyDescent="0.25">
      <c r="B40" t="s">
        <v>15</v>
      </c>
      <c r="C40" t="s">
        <v>9</v>
      </c>
      <c r="E40" s="3">
        <f>E18</f>
        <v>7916.1839470883642</v>
      </c>
      <c r="Y40" s="3">
        <v>9372.2657200972571</v>
      </c>
    </row>
    <row r="41" spans="2:25" x14ac:dyDescent="0.25">
      <c r="E41" s="3"/>
      <c r="Y41" s="3"/>
    </row>
    <row r="42" spans="2:25" x14ac:dyDescent="0.25">
      <c r="B42" t="s">
        <v>16</v>
      </c>
      <c r="E42" s="3">
        <f>+E37-E40</f>
        <v>23953.03915408672</v>
      </c>
      <c r="F42" s="5">
        <f>E42/E37</f>
        <v>0.75160411278439732</v>
      </c>
      <c r="Y42" s="3">
        <v>29104.158488630776</v>
      </c>
    </row>
    <row r="43" spans="2:25" x14ac:dyDescent="0.25">
      <c r="E43" s="3"/>
      <c r="Y43" s="3"/>
    </row>
    <row r="44" spans="2:25" x14ac:dyDescent="0.25">
      <c r="B44" t="s">
        <v>17</v>
      </c>
      <c r="C44" t="s">
        <v>9</v>
      </c>
      <c r="E44" s="3">
        <f>E22</f>
        <v>10847.16270430769</v>
      </c>
      <c r="F44" s="5"/>
      <c r="Y44" s="3">
        <v>12845.569933299144</v>
      </c>
    </row>
    <row r="45" spans="2:25" x14ac:dyDescent="0.25">
      <c r="E45" s="3"/>
      <c r="Y45" s="3"/>
    </row>
    <row r="46" spans="2:25" x14ac:dyDescent="0.25">
      <c r="B46" t="s">
        <v>16</v>
      </c>
      <c r="E46" s="3">
        <f>E37-E44</f>
        <v>21022.060396867397</v>
      </c>
      <c r="F46" s="5">
        <f>E46/E37</f>
        <v>0.6596351699609605</v>
      </c>
      <c r="Y46" s="3">
        <v>25630.854275428886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tabSelected="1" workbookViewId="0">
      <selection activeCell="I6" sqref="I6"/>
    </sheetView>
  </sheetViews>
  <sheetFormatPr defaultRowHeight="15" x14ac:dyDescent="0.25"/>
  <sheetData>
    <row r="3" spans="1:3" x14ac:dyDescent="0.25">
      <c r="B3">
        <v>2012</v>
      </c>
      <c r="C3" t="s">
        <v>22</v>
      </c>
    </row>
    <row r="4" spans="1:3" x14ac:dyDescent="0.25">
      <c r="A4" t="s">
        <v>23</v>
      </c>
      <c r="B4" s="3">
        <v>59000</v>
      </c>
      <c r="C4" s="3">
        <v>440000</v>
      </c>
    </row>
    <row r="5" spans="1:3" x14ac:dyDescent="0.25">
      <c r="B5" s="3">
        <v>130000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Kayin funding gap</vt:lpstr>
      <vt:lpstr>Chin funding gap</vt:lpstr>
      <vt:lpstr>Sheet3</vt:lpstr>
    </vt:vector>
  </TitlesOfParts>
  <Company>Castalia Strategic Advisors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Hoogland</dc:creator>
  <cp:lastModifiedBy>Riddhima Gandhi</cp:lastModifiedBy>
  <dcterms:created xsi:type="dcterms:W3CDTF">2014-02-27T01:31:58Z</dcterms:created>
  <dcterms:modified xsi:type="dcterms:W3CDTF">2014-03-03T18:11:18Z</dcterms:modified>
</cp:coreProperties>
</file>